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340" windowHeight="6540"/>
  </bookViews>
  <sheets>
    <sheet name="Road Speed vs Engine Speed" sheetId="4" r:id="rId1"/>
  </sheets>
  <definedNames>
    <definedName name="_xlnm._FilterDatabase" localSheetId="0" hidden="1">'Road Speed vs Engine Speed'!$S$3:$S$9</definedName>
    <definedName name="MH_2100">'Road Speed vs Engine Speed'!$W$3:$W$9</definedName>
    <definedName name="MH_2200">'Road Speed vs Engine Speed'!$V$3:$V$9</definedName>
    <definedName name="MH_2350">'Road Speed vs Engine Speed'!$U$3:$U$9</definedName>
    <definedName name="MH_2500">'Road Speed vs Engine Speed'!$T$3:$T$9</definedName>
    <definedName name="MH_3000">'Road Speed vs Engine Speed'!$S$3:$S$9</definedName>
    <definedName name="MH_4000">'Road Speed vs Engine Speed'!$R$3:$R$9</definedName>
    <definedName name="_xlnm.Print_Area" localSheetId="0">'Road Speed vs Engine Speed'!$A$1:$X$23</definedName>
  </definedNames>
  <calcPr calcId="145621"/>
</workbook>
</file>

<file path=xl/calcChain.xml><?xml version="1.0" encoding="utf-8"?>
<calcChain xmlns="http://schemas.openxmlformats.org/spreadsheetml/2006/main">
  <c r="V20" i="4" l="1"/>
  <c r="O9" i="4" s="1"/>
  <c r="I3" i="4" l="1"/>
  <c r="H4" i="4"/>
  <c r="J3" i="4"/>
  <c r="E4" i="4"/>
  <c r="I4" i="4"/>
  <c r="C6" i="4"/>
  <c r="D9" i="4"/>
  <c r="F7" i="4"/>
  <c r="H5" i="4"/>
  <c r="I8" i="4"/>
  <c r="K6" i="4"/>
  <c r="L9" i="4"/>
  <c r="M8" i="4"/>
  <c r="N7" i="4"/>
  <c r="O6" i="4"/>
  <c r="C3" i="4"/>
  <c r="G3" i="4"/>
  <c r="K3" i="4"/>
  <c r="O3" i="4"/>
  <c r="F4" i="4"/>
  <c r="J4" i="4"/>
  <c r="N4" i="4"/>
  <c r="C7" i="4"/>
  <c r="D6" i="4"/>
  <c r="E5" i="4"/>
  <c r="E9" i="4"/>
  <c r="F8" i="4"/>
  <c r="G7" i="4"/>
  <c r="H6" i="4"/>
  <c r="I5" i="4"/>
  <c r="I9" i="4"/>
  <c r="J8" i="4"/>
  <c r="K7" i="4"/>
  <c r="L6" i="4"/>
  <c r="M5" i="4"/>
  <c r="M9" i="4"/>
  <c r="N8" i="4"/>
  <c r="O7" i="4"/>
  <c r="E3" i="4"/>
  <c r="D4" i="4"/>
  <c r="F3" i="4"/>
  <c r="N3" i="4"/>
  <c r="M4" i="4"/>
  <c r="D5" i="4"/>
  <c r="E8" i="4"/>
  <c r="G6" i="4"/>
  <c r="H9" i="4"/>
  <c r="J7" i="4"/>
  <c r="L5" i="4"/>
  <c r="D3" i="4"/>
  <c r="H3" i="4"/>
  <c r="L3" i="4"/>
  <c r="C4" i="4"/>
  <c r="G4" i="4"/>
  <c r="K4" i="4"/>
  <c r="O4" i="4"/>
  <c r="C8" i="4"/>
  <c r="D7" i="4"/>
  <c r="E6" i="4"/>
  <c r="F5" i="4"/>
  <c r="F9" i="4"/>
  <c r="G8" i="4"/>
  <c r="H7" i="4"/>
  <c r="I6" i="4"/>
  <c r="J5" i="4"/>
  <c r="J9" i="4"/>
  <c r="K8" i="4"/>
  <c r="L7" i="4"/>
  <c r="M6" i="4"/>
  <c r="N5" i="4"/>
  <c r="N9" i="4"/>
  <c r="O8" i="4"/>
  <c r="M3" i="4"/>
  <c r="L4" i="4"/>
  <c r="C5" i="4"/>
  <c r="C9" i="4"/>
  <c r="D8" i="4"/>
  <c r="E7" i="4"/>
  <c r="F6" i="4"/>
  <c r="G5" i="4"/>
  <c r="G9" i="4"/>
  <c r="H8" i="4"/>
  <c r="I7" i="4"/>
  <c r="J6" i="4"/>
  <c r="K5" i="4"/>
  <c r="K9" i="4"/>
  <c r="L8" i="4"/>
  <c r="M7" i="4"/>
  <c r="N6" i="4"/>
  <c r="O5" i="4"/>
</calcChain>
</file>

<file path=xl/sharedStrings.xml><?xml version="1.0" encoding="utf-8"?>
<sst xmlns="http://schemas.openxmlformats.org/spreadsheetml/2006/main" count="46" uniqueCount="44">
  <si>
    <t xml:space="preserve">     Reverse</t>
  </si>
  <si>
    <t xml:space="preserve">    First Gear</t>
  </si>
  <si>
    <t xml:space="preserve"> Second Gear</t>
  </si>
  <si>
    <t xml:space="preserve">   Third Gear</t>
  </si>
  <si>
    <t xml:space="preserve">    Fifth Gear</t>
  </si>
  <si>
    <t xml:space="preserve">   Sixth Gear</t>
  </si>
  <si>
    <t xml:space="preserve">             RPM's</t>
  </si>
  <si>
    <t xml:space="preserve">  Fourth Gear</t>
  </si>
  <si>
    <r>
      <t xml:space="preserve">   </t>
    </r>
    <r>
      <rPr>
        <b/>
        <sz val="28"/>
        <rFont val="Arial"/>
        <family val="2"/>
      </rPr>
      <t xml:space="preserve"> ROAD SPEED (MPH)  vs ENGINE SPEED (RPMs)</t>
    </r>
  </si>
  <si>
    <t>ALLISON TRANSMISSIONS BY SERIES</t>
  </si>
  <si>
    <t xml:space="preserve">       </t>
  </si>
  <si>
    <t xml:space="preserve">  GEAR</t>
  </si>
  <si>
    <t>2nd gear</t>
  </si>
  <si>
    <t>1st gear</t>
  </si>
  <si>
    <t>Reverse</t>
  </si>
  <si>
    <t>3rd gear</t>
  </si>
  <si>
    <t>4th gear</t>
  </si>
  <si>
    <t>5th gear</t>
  </si>
  <si>
    <t>6th gear</t>
  </si>
  <si>
    <t>Goodyear G670 255/70R22.5 LRH</t>
  </si>
  <si>
    <t>MH 3000 6 Speed</t>
  </si>
  <si>
    <t>Transmission Series</t>
  </si>
  <si>
    <t xml:space="preserve">          Rear Axle Gear Ratio</t>
  </si>
  <si>
    <t>MH 2100 6 Speed</t>
  </si>
  <si>
    <t>MH 2200 5 Speed</t>
  </si>
  <si>
    <t>MH 2350 6 Speed</t>
  </si>
  <si>
    <t>MH 2500 6 Speed</t>
  </si>
  <si>
    <t>MH 4000 6 Speed</t>
  </si>
  <si>
    <t>MH 2200 6 Speed</t>
  </si>
  <si>
    <t xml:space="preserve">Feet Per Tire Revolution/5280 = </t>
  </si>
  <si>
    <t xml:space="preserve">     Tire Selection List</t>
  </si>
  <si>
    <t>Michelin XZE 275/80R22.5 LRG</t>
  </si>
  <si>
    <t>Michelin XRV 235/80R22.5 LRG</t>
  </si>
  <si>
    <t>Michelin XRV 255/80R22.5 LRG</t>
  </si>
  <si>
    <t>Michelin XZE 255/70R22.5 LRH</t>
  </si>
  <si>
    <t>Michelin XZE 275/80R22.5 LRH</t>
  </si>
  <si>
    <t>Michelin XZA2 295/80R22.5 LRH</t>
  </si>
  <si>
    <t>Michelin XZA2 315/80R22.5 LRL</t>
  </si>
  <si>
    <t xml:space="preserve">   Year &amp; Model </t>
  </si>
  <si>
    <t xml:space="preserve">ENTER YEAR AND COACH MODEL ABOVE </t>
  </si>
  <si>
    <t>SELECT FROM THE DROP DOWN LIST IN THE CELL</t>
  </si>
  <si>
    <t>2010 43QGP Allegro Bus</t>
  </si>
  <si>
    <t>GRAY COLORED CELLS BELOW ARE CHANGEABLE</t>
  </si>
  <si>
    <t>SELECT A GRAY CELL, CLICK ON THE BUTTON 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</si>
</sst>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10"/>
      <color indexed="10"/>
      <name val="Arial"/>
      <family val="2"/>
    </font>
    <font>
      <b/>
      <sz val="16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7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0" xfId="0" applyProtection="1"/>
    <xf numFmtId="0" fontId="2" fillId="0" borderId="6" xfId="0" applyFont="1" applyBorder="1" applyProtection="1"/>
    <xf numFmtId="0" fontId="2" fillId="0" borderId="0" xfId="0" applyFont="1" applyBorder="1" applyProtection="1"/>
    <xf numFmtId="0" fontId="2" fillId="0" borderId="0" xfId="0" applyFont="1" applyProtection="1"/>
    <xf numFmtId="0" fontId="2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Protection="1"/>
    <xf numFmtId="2" fontId="2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Fill="1" applyProtection="1"/>
    <xf numFmtId="0" fontId="0" fillId="0" borderId="8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9" fillId="0" borderId="6" xfId="0" applyFont="1" applyBorder="1" applyProtection="1"/>
    <xf numFmtId="0" fontId="9" fillId="0" borderId="0" xfId="0" applyFont="1" applyBorder="1" applyProtection="1"/>
    <xf numFmtId="0" fontId="9" fillId="0" borderId="7" xfId="0" applyFont="1" applyBorder="1" applyProtection="1"/>
    <xf numFmtId="0" fontId="9" fillId="0" borderId="0" xfId="0" applyFont="1" applyProtection="1"/>
    <xf numFmtId="0" fontId="2" fillId="3" borderId="10" xfId="0" applyFont="1" applyFill="1" applyBorder="1" applyAlignment="1" applyProtection="1">
      <alignment horizontal="center"/>
      <protection locked="0"/>
    </xf>
    <xf numFmtId="164" fontId="12" fillId="4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/>
    </xf>
    <xf numFmtId="164" fontId="12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13" fillId="5" borderId="1" xfId="0" applyFont="1" applyFill="1" applyBorder="1" applyProtection="1"/>
    <xf numFmtId="0" fontId="13" fillId="5" borderId="2" xfId="0" applyFont="1" applyFill="1" applyBorder="1" applyProtection="1"/>
    <xf numFmtId="0" fontId="14" fillId="5" borderId="3" xfId="0" applyFont="1" applyFill="1" applyBorder="1" applyProtection="1"/>
    <xf numFmtId="0" fontId="13" fillId="6" borderId="1" xfId="0" applyFont="1" applyFill="1" applyBorder="1" applyProtection="1"/>
    <xf numFmtId="0" fontId="13" fillId="6" borderId="2" xfId="0" applyFont="1" applyFill="1" applyBorder="1" applyProtection="1"/>
    <xf numFmtId="0" fontId="14" fillId="6" borderId="3" xfId="0" applyFont="1" applyFill="1" applyBorder="1" applyProtection="1"/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13" fillId="0" borderId="0" xfId="0" applyFont="1" applyFill="1" applyBorder="1" applyProtection="1"/>
    <xf numFmtId="0" fontId="2" fillId="0" borderId="7" xfId="0" applyFont="1" applyBorder="1" applyProtection="1"/>
    <xf numFmtId="0" fontId="0" fillId="0" borderId="17" xfId="0" applyFill="1" applyBorder="1" applyAlignment="1" applyProtection="1">
      <alignment vertical="center"/>
    </xf>
    <xf numFmtId="0" fontId="13" fillId="7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15" fillId="7" borderId="18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3" fillId="2" borderId="1" xfId="0" applyFont="1" applyFill="1" applyBorder="1" applyAlignment="1" applyProtection="1">
      <alignment horizontal="left" vertical="center"/>
    </xf>
    <xf numFmtId="0" fontId="2" fillId="6" borderId="13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2" fontId="2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2" fontId="2" fillId="6" borderId="11" xfId="0" applyNumberFormat="1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2" fillId="6" borderId="19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15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8" borderId="20" xfId="0" applyFont="1" applyFill="1" applyBorder="1" applyAlignment="1" applyProtection="1">
      <alignment horizontal="center"/>
    </xf>
    <xf numFmtId="0" fontId="0" fillId="8" borderId="21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2" fillId="8" borderId="6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2" fillId="8" borderId="8" xfId="0" applyFont="1" applyFill="1" applyBorder="1" applyAlignment="1" applyProtection="1">
      <alignment horizontal="center"/>
    </xf>
    <xf numFmtId="0" fontId="0" fillId="8" borderId="9" xfId="0" applyFill="1" applyBorder="1" applyAlignment="1" applyProtection="1">
      <alignment horizontal="center"/>
    </xf>
    <xf numFmtId="0" fontId="0" fillId="8" borderId="17" xfId="0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7" borderId="1" xfId="0" applyFont="1" applyFill="1" applyBorder="1" applyAlignment="1" applyProtection="1"/>
    <xf numFmtId="0" fontId="13" fillId="7" borderId="2" xfId="0" applyFont="1" applyFill="1" applyBorder="1" applyAlignment="1" applyProtection="1"/>
    <xf numFmtId="0" fontId="13" fillId="7" borderId="3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showGridLines="0" tabSelected="1" zoomScaleNormal="100" workbookViewId="0">
      <selection activeCell="E18" sqref="E18:H18"/>
    </sheetView>
  </sheetViews>
  <sheetFormatPr defaultRowHeight="12.75" x14ac:dyDescent="0.2"/>
  <cols>
    <col min="1" max="1" width="10.7109375" style="14" customWidth="1"/>
    <col min="2" max="2" width="10.5703125" style="14" customWidth="1"/>
    <col min="3" max="14" width="8.140625" style="14" customWidth="1"/>
    <col min="15" max="15" width="8.7109375" style="14" customWidth="1"/>
    <col min="16" max="16" width="6.42578125" style="14" hidden="1" customWidth="1"/>
    <col min="17" max="17" width="16.140625" style="14" hidden="1" customWidth="1"/>
    <col min="18" max="19" width="15.140625" style="14" hidden="1" customWidth="1"/>
    <col min="20" max="23" width="14.85546875" style="14" hidden="1" customWidth="1"/>
    <col min="24" max="24" width="14.7109375" style="14" hidden="1" customWidth="1"/>
    <col min="25" max="16384" width="9.140625" style="14"/>
  </cols>
  <sheetData>
    <row r="1" spans="1:40" s="4" customFormat="1" ht="57" customHeight="1" thickBot="1" x14ac:dyDescent="0.2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Q1" s="85" t="s">
        <v>9</v>
      </c>
      <c r="R1" s="85"/>
      <c r="S1" s="85"/>
      <c r="T1" s="85"/>
      <c r="U1" s="85"/>
      <c r="V1" s="85"/>
      <c r="W1" s="85"/>
      <c r="X1" s="85"/>
    </row>
    <row r="2" spans="1:40" s="6" customFormat="1" ht="30" customHeight="1" x14ac:dyDescent="0.2">
      <c r="A2" s="46" t="s">
        <v>6</v>
      </c>
      <c r="B2" s="47"/>
      <c r="C2" s="48">
        <v>1300</v>
      </c>
      <c r="D2" s="49">
        <v>1400</v>
      </c>
      <c r="E2" s="48">
        <v>1500</v>
      </c>
      <c r="F2" s="49">
        <v>1600</v>
      </c>
      <c r="G2" s="48">
        <v>1700</v>
      </c>
      <c r="H2" s="49">
        <v>1800</v>
      </c>
      <c r="I2" s="48">
        <v>1900</v>
      </c>
      <c r="J2" s="49">
        <v>2000</v>
      </c>
      <c r="K2" s="48">
        <v>2100</v>
      </c>
      <c r="L2" s="49">
        <v>2200</v>
      </c>
      <c r="M2" s="48">
        <v>2300</v>
      </c>
      <c r="N2" s="49">
        <v>2400</v>
      </c>
      <c r="O2" s="50">
        <v>2500</v>
      </c>
      <c r="Q2" s="79" t="s">
        <v>11</v>
      </c>
      <c r="R2" s="71" t="s">
        <v>27</v>
      </c>
      <c r="S2" s="71" t="s">
        <v>20</v>
      </c>
      <c r="T2" s="71" t="s">
        <v>26</v>
      </c>
      <c r="U2" s="71" t="s">
        <v>25</v>
      </c>
      <c r="V2" s="71" t="s">
        <v>28</v>
      </c>
      <c r="W2" s="71" t="s">
        <v>24</v>
      </c>
      <c r="X2" s="72" t="s">
        <v>23</v>
      </c>
      <c r="Y2" s="37" t="s">
        <v>10</v>
      </c>
      <c r="Z2" s="37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1:40" s="6" customFormat="1" ht="30" customHeight="1" x14ac:dyDescent="0.2">
      <c r="A3" s="8" t="s">
        <v>0</v>
      </c>
      <c r="B3" s="5"/>
      <c r="C3" s="43">
        <f>$C$2/HLOOKUP($M$20,$Q$2:$X$9,2,FALSE)/$N$18*$V$20/5280*60</f>
        <v>-6.658518972771156</v>
      </c>
      <c r="D3" s="44">
        <f>$D$2/HLOOKUP($M$20,$Q$2:$X$9,2,FALSE)/$N$18*$V$20/5280*60</f>
        <v>-7.1707127399073984</v>
      </c>
      <c r="E3" s="43">
        <f>$E$2/HLOOKUP($M$20,$Q$2:$X$9,2,FALSE)/$N$18*$V$20/5280*60</f>
        <v>-7.6829065070436435</v>
      </c>
      <c r="F3" s="44">
        <f>$F$2/HLOOKUP($M$20,$Q$2:$X$9,2,FALSE)/$N$18*$V$20/5280*60</f>
        <v>-8.1951002741798842</v>
      </c>
      <c r="G3" s="43">
        <f>$G$2/HLOOKUP($M$20,$Q$2:$X$9,2,FALSE)/$N$18*$V$20/5280*60</f>
        <v>-8.7072940413161284</v>
      </c>
      <c r="H3" s="44">
        <f>$H$2/HLOOKUP($M$20,$Q$2:$X$9,2,FALSE)/$N$18*$V$20/5280*60</f>
        <v>-9.2194878084523708</v>
      </c>
      <c r="I3" s="43">
        <f>$I$2/HLOOKUP($M$20,$Q$2:$X$9,2,FALSE)/$N$18*$V$20/5280*60</f>
        <v>-9.7316815755886132</v>
      </c>
      <c r="J3" s="44">
        <f>$J$2/HLOOKUP($M$20,$Q$2:$X$9,2,FALSE)/$N$18*$V$20/5280*60</f>
        <v>-10.243875342724857</v>
      </c>
      <c r="K3" s="43">
        <f>$K$2/HLOOKUP($M$20,$Q$2:$X$9,2,FALSE)/$N$18*$V$20/5280*60</f>
        <v>-10.7560691098611</v>
      </c>
      <c r="L3" s="44">
        <f>$L$2/HLOOKUP($M$20,$Q$2:$X$9,2,FALSE)/$N$18*$V$20/5280*60</f>
        <v>-11.268262876997341</v>
      </c>
      <c r="M3" s="43">
        <f>$M$2/HLOOKUP($M$20,$Q$2:$X$9,2,FALSE)/$N$18*$V$20/5280*60</f>
        <v>-11.780456644133585</v>
      </c>
      <c r="N3" s="44">
        <f>$N$2/HLOOKUP($M$20,$Q$2:$X$9,2,FALSE)/$N$18*$V$20/5280*60</f>
        <v>-12.292650411269829</v>
      </c>
      <c r="O3" s="45">
        <f>$O$2/HLOOKUP($M$20,$Q$2:$X$9,2,FALSE)/$N$18*$V$20/5280*60</f>
        <v>-12.804844178406071</v>
      </c>
      <c r="Q3" s="80" t="s">
        <v>14</v>
      </c>
      <c r="R3" s="73">
        <v>-4.8</v>
      </c>
      <c r="S3" s="74">
        <v>-5.03</v>
      </c>
      <c r="T3" s="74">
        <v>-5.09</v>
      </c>
      <c r="U3" s="74">
        <v>-4.49</v>
      </c>
      <c r="V3" s="74">
        <v>-4.49</v>
      </c>
      <c r="W3" s="74">
        <v>-4.49</v>
      </c>
      <c r="X3" s="75">
        <v>-4.49</v>
      </c>
      <c r="Y3" s="37"/>
      <c r="Z3" s="37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</row>
    <row r="4" spans="1:40" s="6" customFormat="1" ht="30" customHeight="1" x14ac:dyDescent="0.2">
      <c r="A4" s="8" t="s">
        <v>1</v>
      </c>
      <c r="B4" s="5"/>
      <c r="C4" s="43">
        <f>$C$2/HLOOKUP($M$20,$Q$2:$X$9,3,FALSE)/$N$18*$V$20/5280*60</f>
        <v>9.5966620151973974</v>
      </c>
      <c r="D4" s="44">
        <f>$D$2/HLOOKUP($M$20,$Q$2:$X$9,3,FALSE)/$N$18*$V$20/5280*60</f>
        <v>10.334866785597196</v>
      </c>
      <c r="E4" s="43">
        <f>$E$2/HLOOKUP($M$20,$Q$2:$X$9,3,FALSE)/$N$18*$V$20/5280*60</f>
        <v>11.073071555996995</v>
      </c>
      <c r="F4" s="44">
        <f>$F$2/HLOOKUP($M$20,$Q$2:$X$9,3,FALSE)/$N$18*$V$20/5280*60</f>
        <v>11.811276326396797</v>
      </c>
      <c r="G4" s="43">
        <f>$G$2/HLOOKUP($M$20,$Q$2:$X$9,3,FALSE)/$N$18*$V$20/5280*60</f>
        <v>12.549481096796598</v>
      </c>
      <c r="H4" s="44">
        <f>$H$2/HLOOKUP($M$20,$Q$2:$X$9,3,FALSE)/$N$18*$V$20/5280*60</f>
        <v>13.287685867196394</v>
      </c>
      <c r="I4" s="43">
        <f>$I$2/HLOOKUP($M$20,$Q$2:$X$9,3,FALSE)/$N$18*$V$20/5280*60</f>
        <v>14.025890637596198</v>
      </c>
      <c r="J4" s="44">
        <f>$J$2/HLOOKUP($M$20,$Q$2:$X$9,3,FALSE)/$N$18*$V$20/5280*60</f>
        <v>14.764095407995997</v>
      </c>
      <c r="K4" s="43">
        <f>$K$2/HLOOKUP($M$20,$Q$2:$X$9,3,FALSE)/$N$18*$V$20/5280*60</f>
        <v>15.502300178395798</v>
      </c>
      <c r="L4" s="44">
        <f>$L$2/HLOOKUP($M$20,$Q$2:$X$9,3,FALSE)/$N$18*$V$20/5280*60</f>
        <v>16.240504948795596</v>
      </c>
      <c r="M4" s="43">
        <f>$M$2/HLOOKUP($M$20,$Q$2:$X$9,3,FALSE)/$N$18*$V$20/5280*60</f>
        <v>16.978709719195393</v>
      </c>
      <c r="N4" s="44">
        <f>$N$2/HLOOKUP($M$20,$Q$2:$X$9,3,FALSE)/$N$18*$V$20/5280*60</f>
        <v>17.716914489595197</v>
      </c>
      <c r="O4" s="45">
        <f>$O$2/HLOOKUP($M$20,$Q$2:$X$9,3,FALSE)/$N$18*$V$20/5280*60</f>
        <v>18.455119259994991</v>
      </c>
      <c r="Q4" s="80" t="s">
        <v>13</v>
      </c>
      <c r="R4" s="74">
        <v>3.51</v>
      </c>
      <c r="S4" s="74">
        <v>3.49</v>
      </c>
      <c r="T4" s="74">
        <v>3.51</v>
      </c>
      <c r="U4" s="73">
        <v>3.1</v>
      </c>
      <c r="V4" s="73">
        <v>3.1</v>
      </c>
      <c r="W4" s="73">
        <v>3.1</v>
      </c>
      <c r="X4" s="76">
        <v>3.1</v>
      </c>
      <c r="Y4" s="37"/>
      <c r="Z4" s="37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</row>
    <row r="5" spans="1:40" s="6" customFormat="1" ht="30" customHeight="1" x14ac:dyDescent="0.2">
      <c r="A5" s="8" t="s">
        <v>2</v>
      </c>
      <c r="B5" s="5"/>
      <c r="C5" s="43">
        <f>$C$2/HLOOKUP($M$20,$Q$2:$X$9,4,FALSE)/$N$18*$V$20/5280*60</f>
        <v>18.006640017762855</v>
      </c>
      <c r="D5" s="44">
        <f>$D$2/HLOOKUP($M$20,$Q$2:$X$9,4,FALSE)/$N$18*$V$20/5280*60</f>
        <v>19.391766172975387</v>
      </c>
      <c r="E5" s="43">
        <f>$E$2/HLOOKUP($M$20,$Q$2:$X$9,4,FALSE)/$N$18*$V$20/5280*60</f>
        <v>20.776892328187913</v>
      </c>
      <c r="F5" s="44">
        <f>$F$2/HLOOKUP($M$20,$Q$2:$X$9,4,FALSE)/$N$18*$V$20/5280*60</f>
        <v>22.162018483400438</v>
      </c>
      <c r="G5" s="43">
        <f>$G$2/HLOOKUP($M$20,$Q$2:$X$9,4,FALSE)/$N$18*$V$20/5280*60</f>
        <v>23.547144638612966</v>
      </c>
      <c r="H5" s="44">
        <f>$H$2/HLOOKUP($M$20,$Q$2:$X$9,4,FALSE)/$N$18*$V$20/5280*60</f>
        <v>24.932270793825491</v>
      </c>
      <c r="I5" s="43">
        <f>$I$2/HLOOKUP($M$20,$Q$2:$X$9,4,FALSE)/$N$18*$V$20/5280*60</f>
        <v>26.317396949038024</v>
      </c>
      <c r="J5" s="44">
        <f>$J$2/HLOOKUP($M$20,$Q$2:$X$9,4,FALSE)/$N$18*$V$20/5280*60</f>
        <v>27.702523104250552</v>
      </c>
      <c r="K5" s="43">
        <f>$K$2/HLOOKUP($M$20,$Q$2:$X$9,4,FALSE)/$N$18*$V$20/5280*60</f>
        <v>29.087649259463081</v>
      </c>
      <c r="L5" s="44">
        <f>$L$2/HLOOKUP($M$20,$Q$2:$X$9,4,FALSE)/$N$18*$V$20/5280*60</f>
        <v>30.472775414675603</v>
      </c>
      <c r="M5" s="43">
        <f>$M$2/HLOOKUP($M$20,$Q$2:$X$9,4,FALSE)/$N$18*$V$20/5280*60</f>
        <v>31.857901569888135</v>
      </c>
      <c r="N5" s="44">
        <f>$N$2/HLOOKUP($M$20,$Q$2:$X$9,4,FALSE)/$N$18*$V$20/5280*60</f>
        <v>33.243027725100667</v>
      </c>
      <c r="O5" s="45">
        <f>$O$2/HLOOKUP($M$20,$Q$2:$X$9,4,FALSE)/$N$18*$V$20/5280*60</f>
        <v>34.628153880313178</v>
      </c>
      <c r="Q5" s="80" t="s">
        <v>12</v>
      </c>
      <c r="R5" s="74">
        <v>1.91</v>
      </c>
      <c r="S5" s="74">
        <v>1.86</v>
      </c>
      <c r="T5" s="73">
        <v>1.9</v>
      </c>
      <c r="U5" s="74">
        <v>1.81</v>
      </c>
      <c r="V5" s="74">
        <v>1.81</v>
      </c>
      <c r="W5" s="74">
        <v>1.81</v>
      </c>
      <c r="X5" s="75">
        <v>1.81</v>
      </c>
      <c r="Y5" s="37"/>
      <c r="Z5" s="37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</row>
    <row r="6" spans="1:40" s="6" customFormat="1" ht="30" customHeight="1" x14ac:dyDescent="0.2">
      <c r="A6" s="8" t="s">
        <v>3</v>
      </c>
      <c r="B6" s="5"/>
      <c r="C6" s="43">
        <f>$C$2/HLOOKUP($M$20,$Q$2:$X$9,5,FALSE)/$N$18*$V$20/5280*60</f>
        <v>23.75344002343186</v>
      </c>
      <c r="D6" s="44">
        <f>$D$2/HLOOKUP($M$20,$Q$2:$X$9,5,FALSE)/$N$18*$V$20/5280*60</f>
        <v>25.580627717542004</v>
      </c>
      <c r="E6" s="43">
        <f>$E$2/HLOOKUP($M$20,$Q$2:$X$9,5,FALSE)/$N$18*$V$20/5280*60</f>
        <v>27.407815411652145</v>
      </c>
      <c r="F6" s="44">
        <f>$F$2/HLOOKUP($M$20,$Q$2:$X$9,5,FALSE)/$N$18*$V$20/5280*60</f>
        <v>29.235003105762289</v>
      </c>
      <c r="G6" s="43">
        <f>$G$2/HLOOKUP($M$20,$Q$2:$X$9,5,FALSE)/$N$18*$V$20/5280*60</f>
        <v>31.062190799872432</v>
      </c>
      <c r="H6" s="44">
        <f>$H$2/HLOOKUP($M$20,$Q$2:$X$9,5,FALSE)/$N$18*$V$20/5280*60</f>
        <v>32.889378493982576</v>
      </c>
      <c r="I6" s="43">
        <f>$I$2/HLOOKUP($M$20,$Q$2:$X$9,5,FALSE)/$N$18*$V$20/5280*60</f>
        <v>34.71656618809272</v>
      </c>
      <c r="J6" s="44">
        <f>$J$2/HLOOKUP($M$20,$Q$2:$X$9,5,FALSE)/$N$18*$V$20/5280*60</f>
        <v>36.543753882202864</v>
      </c>
      <c r="K6" s="43">
        <f>$K$2/HLOOKUP($M$20,$Q$2:$X$9,5,FALSE)/$N$18*$V$20/5280*60</f>
        <v>38.370941576313001</v>
      </c>
      <c r="L6" s="44">
        <f>$L$2/HLOOKUP($M$20,$Q$2:$X$9,5,FALSE)/$N$18*$V$20/5280*60</f>
        <v>40.198129270423145</v>
      </c>
      <c r="M6" s="43">
        <f>$M$2/HLOOKUP($M$20,$Q$2:$X$9,5,FALSE)/$N$18*$V$20/5280*60</f>
        <v>42.025316964533289</v>
      </c>
      <c r="N6" s="44">
        <f>$N$2/HLOOKUP($M$20,$Q$2:$X$9,5,FALSE)/$N$18*$V$20/5280*60</f>
        <v>43.852504658643433</v>
      </c>
      <c r="O6" s="45">
        <f>$O$2/HLOOKUP($M$20,$Q$2:$X$9,5,FALSE)/$N$18*$V$20/5280*60</f>
        <v>45.67969235275357</v>
      </c>
      <c r="Q6" s="80" t="s">
        <v>15</v>
      </c>
      <c r="R6" s="74">
        <v>1.41</v>
      </c>
      <c r="S6" s="74">
        <v>1.41</v>
      </c>
      <c r="T6" s="74">
        <v>1.44</v>
      </c>
      <c r="U6" s="74">
        <v>1.41</v>
      </c>
      <c r="V6" s="74">
        <v>1.41</v>
      </c>
      <c r="W6" s="74">
        <v>1.41</v>
      </c>
      <c r="X6" s="75">
        <v>1.41</v>
      </c>
      <c r="Y6" s="37"/>
      <c r="Z6" s="37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</row>
    <row r="7" spans="1:40" s="6" customFormat="1" ht="30" customHeight="1" x14ac:dyDescent="0.2">
      <c r="A7" s="8" t="s">
        <v>7</v>
      </c>
      <c r="B7" s="5"/>
      <c r="C7" s="43">
        <f>$C$2/HLOOKUP($M$20,$Q$2:$X$9,6,FALSE)/$N$18*$V$20/5280*60</f>
        <v>33.492350433038922</v>
      </c>
      <c r="D7" s="44">
        <f>$D$2/HLOOKUP($M$20,$Q$2:$X$9,6,FALSE)/$N$18*$V$20/5280*60</f>
        <v>36.068685081734216</v>
      </c>
      <c r="E7" s="43">
        <f>$E$2/HLOOKUP($M$20,$Q$2:$X$9,6,FALSE)/$N$18*$V$20/5280*60</f>
        <v>38.645019730429524</v>
      </c>
      <c r="F7" s="44">
        <f>$F$2/HLOOKUP($M$20,$Q$2:$X$9,6,FALSE)/$N$18*$V$20/5280*60</f>
        <v>41.221354379124818</v>
      </c>
      <c r="G7" s="43">
        <f>$G$2/HLOOKUP($M$20,$Q$2:$X$9,6,FALSE)/$N$18*$V$20/5280*60</f>
        <v>43.797689027820127</v>
      </c>
      <c r="H7" s="44">
        <f>$H$2/HLOOKUP($M$20,$Q$2:$X$9,6,FALSE)/$N$18*$V$20/5280*60</f>
        <v>46.374023676515421</v>
      </c>
      <c r="I7" s="43">
        <f>$I$2/HLOOKUP($M$20,$Q$2:$X$9,6,FALSE)/$N$18*$V$20/5280*60</f>
        <v>48.950358325210729</v>
      </c>
      <c r="J7" s="44">
        <f>$J$2/HLOOKUP($M$20,$Q$2:$X$9,6,FALSE)/$N$18*$V$20/5280*60</f>
        <v>51.52669297390603</v>
      </c>
      <c r="K7" s="43">
        <f>$K$2/HLOOKUP($M$20,$Q$2:$X$9,6,FALSE)/$N$18*$V$20/5280*60</f>
        <v>54.103027622601324</v>
      </c>
      <c r="L7" s="44">
        <f>$L$2/HLOOKUP($M$20,$Q$2:$X$9,6,FALSE)/$N$18*$V$20/5280*60</f>
        <v>56.679362271296633</v>
      </c>
      <c r="M7" s="43">
        <f>$M$2/HLOOKUP($M$20,$Q$2:$X$9,6,FALSE)/$N$18*$V$20/5280*60</f>
        <v>59.255696919991941</v>
      </c>
      <c r="N7" s="44">
        <f>$N$2/HLOOKUP($M$20,$Q$2:$X$9,6,FALSE)/$N$18*$V$20/5280*60</f>
        <v>61.832031568687235</v>
      </c>
      <c r="O7" s="45">
        <f>$O$2/HLOOKUP($M$20,$Q$2:$X$9,6,FALSE)/$N$18*$V$20/5280*60</f>
        <v>64.408366217382522</v>
      </c>
      <c r="Q7" s="80" t="s">
        <v>16</v>
      </c>
      <c r="R7" s="73">
        <v>1</v>
      </c>
      <c r="S7" s="73">
        <v>1</v>
      </c>
      <c r="T7" s="73">
        <v>1</v>
      </c>
      <c r="U7" s="73">
        <v>1</v>
      </c>
      <c r="V7" s="73">
        <v>1</v>
      </c>
      <c r="W7" s="73">
        <v>1</v>
      </c>
      <c r="X7" s="76">
        <v>1</v>
      </c>
      <c r="Y7" s="37"/>
      <c r="Z7" s="37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</row>
    <row r="8" spans="1:40" s="6" customFormat="1" ht="30" customHeight="1" x14ac:dyDescent="0.2">
      <c r="A8" s="8" t="s">
        <v>4</v>
      </c>
      <c r="B8" s="5"/>
      <c r="C8" s="43">
        <f>$C$2/HLOOKUP($M$20,$Q$2:$X$9,7,FALSE)/$N$18*$V$20/5280*60</f>
        <v>44.656467244051889</v>
      </c>
      <c r="D8" s="44">
        <f>$D$2/HLOOKUP($M$20,$Q$2:$X$9,7,FALSE)/$N$18*$V$20/5280*60</f>
        <v>48.091580108978967</v>
      </c>
      <c r="E8" s="43">
        <f>$E$2/HLOOKUP($M$20,$Q$2:$X$9,7,FALSE)/$N$18*$V$20/5280*60</f>
        <v>51.52669297390603</v>
      </c>
      <c r="F8" s="44">
        <f>$F$2/HLOOKUP($M$20,$Q$2:$X$9,7,FALSE)/$N$18*$V$20/5280*60</f>
        <v>54.961805838833101</v>
      </c>
      <c r="G8" s="43">
        <f>$G$2/HLOOKUP($M$20,$Q$2:$X$9,7,FALSE)/$N$18*$V$20/5280*60</f>
        <v>58.396918703760157</v>
      </c>
      <c r="H8" s="44">
        <f>$H$2/HLOOKUP($M$20,$Q$2:$X$9,7,FALSE)/$N$18*$V$20/5280*60</f>
        <v>61.832031568687235</v>
      </c>
      <c r="I8" s="43">
        <f>$I$2/HLOOKUP($M$20,$Q$2:$X$9,7,FALSE)/$N$18*$V$20/5280*60</f>
        <v>65.267144433614305</v>
      </c>
      <c r="J8" s="44">
        <f>$J$2/HLOOKUP($M$20,$Q$2:$X$9,7,FALSE)/$N$18*$V$20/5280*60</f>
        <v>68.702257298541369</v>
      </c>
      <c r="K8" s="43">
        <f>$K$2/HLOOKUP($M$20,$Q$2:$X$9,7,FALSE)/$N$18*$V$20/5280*60</f>
        <v>72.137370163468432</v>
      </c>
      <c r="L8" s="44">
        <f>$L$2/HLOOKUP($M$20,$Q$2:$X$9,7,FALSE)/$N$18*$V$20/5280*60</f>
        <v>75.57248302839551</v>
      </c>
      <c r="M8" s="43">
        <f>$M$2/HLOOKUP($M$20,$Q$2:$X$9,7,FALSE)/$N$18*$V$20/5280*60</f>
        <v>79.007595893322573</v>
      </c>
      <c r="N8" s="44">
        <f>$N$2/HLOOKUP($M$20,$Q$2:$X$9,7,FALSE)/$N$18*$V$20/5280*60</f>
        <v>82.442708758249637</v>
      </c>
      <c r="O8" s="45">
        <f>$O$2/HLOOKUP($M$20,$Q$2:$X$9,7,FALSE)/$N$18*$V$20/5280*60</f>
        <v>85.877821623176729</v>
      </c>
      <c r="Q8" s="80" t="s">
        <v>17</v>
      </c>
      <c r="R8" s="74">
        <v>0.74</v>
      </c>
      <c r="S8" s="74">
        <v>0.75</v>
      </c>
      <c r="T8" s="74">
        <v>0.74</v>
      </c>
      <c r="U8" s="74">
        <v>0.71</v>
      </c>
      <c r="V8" s="74">
        <v>0.71</v>
      </c>
      <c r="W8" s="74">
        <v>0.71</v>
      </c>
      <c r="X8" s="75">
        <v>0.71</v>
      </c>
      <c r="Y8" s="37"/>
      <c r="Z8" s="37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</row>
    <row r="9" spans="1:40" s="6" customFormat="1" ht="30" customHeight="1" thickBot="1" x14ac:dyDescent="0.25">
      <c r="A9" s="51" t="s">
        <v>5</v>
      </c>
      <c r="B9" s="52"/>
      <c r="C9" s="43">
        <f>$C$2/HLOOKUP($M$20,$Q$2:$X$9,8,FALSE)/$N$18*$V$20/5280*60</f>
        <v>51.52669297390603</v>
      </c>
      <c r="D9" s="44">
        <f>$D$2/HLOOKUP($M$20,$Q$2:$X$9,8,FALSE)/$N$18*$V$20/5280*60</f>
        <v>55.490284741129564</v>
      </c>
      <c r="E9" s="43">
        <f>$E$2/HLOOKUP($M$20,$Q$2:$X$9,8,FALSE)/$N$18*$V$20/5280*60</f>
        <v>59.453876508353112</v>
      </c>
      <c r="F9" s="44">
        <f>$F$2/HLOOKUP($M$20,$Q$2:$X$9,8,FALSE)/$N$18*$V$20/5280*60</f>
        <v>63.417468275576653</v>
      </c>
      <c r="G9" s="43">
        <f>$G$2/HLOOKUP($M$20,$Q$2:$X$9,8,FALSE)/$N$18*$V$20/5280*60</f>
        <v>67.381060042800186</v>
      </c>
      <c r="H9" s="44">
        <f>$H$2/HLOOKUP($M$20,$Q$2:$X$9,8,FALSE)/$N$18*$V$20/5280*60</f>
        <v>71.344651810023734</v>
      </c>
      <c r="I9" s="43">
        <f>$I$2/HLOOKUP($M$20,$Q$2:$X$9,8,FALSE)/$N$18*$V$20/5280*60</f>
        <v>75.308243577247268</v>
      </c>
      <c r="J9" s="44">
        <f>$J$2/HLOOKUP($M$20,$Q$2:$X$9,8,FALSE)/$N$18*$V$20/5280*60</f>
        <v>79.271835344470816</v>
      </c>
      <c r="K9" s="43">
        <f>$K$2/HLOOKUP($M$20,$Q$2:$X$9,8,FALSE)/$N$18*$V$20/5280*60</f>
        <v>83.235427111694349</v>
      </c>
      <c r="L9" s="44">
        <f>$L$2/HLOOKUP($M$20,$Q$2:$X$9,8,FALSE)/$N$18*$V$20/5280*60</f>
        <v>87.199018878917897</v>
      </c>
      <c r="M9" s="43">
        <f>$M$2/HLOOKUP($M$20,$Q$2:$X$9,8,FALSE)/$N$18*$V$20/5280*60</f>
        <v>91.162610646141445</v>
      </c>
      <c r="N9" s="44">
        <f>$N$2/HLOOKUP($M$20,$Q$2:$X$9,8,FALSE)/$N$18*$V$20/5280*60</f>
        <v>95.126202413364965</v>
      </c>
      <c r="O9" s="45">
        <f>$O$2/HLOOKUP($M$20,$Q$2:$X$9,8,FALSE)/$N$18*$V$20/5280*60</f>
        <v>99.089794180588527</v>
      </c>
      <c r="Q9" s="81" t="s">
        <v>18</v>
      </c>
      <c r="R9" s="77">
        <v>0.64</v>
      </c>
      <c r="S9" s="77">
        <v>0.65</v>
      </c>
      <c r="T9" s="77">
        <v>0.64</v>
      </c>
      <c r="U9" s="77">
        <v>0.61</v>
      </c>
      <c r="V9" s="77">
        <v>0.61</v>
      </c>
      <c r="W9" s="77"/>
      <c r="X9" s="78">
        <v>0.61</v>
      </c>
      <c r="Y9" s="37"/>
      <c r="Z9" s="37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1:40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T10" s="10"/>
      <c r="Y10" s="12"/>
      <c r="Z10" s="12"/>
    </row>
    <row r="11" spans="1:40" s="41" customFormat="1" ht="15" customHeight="1" x14ac:dyDescent="0.25">
      <c r="A11" s="38"/>
      <c r="B11" s="61"/>
      <c r="C11" s="61"/>
      <c r="D11" s="61"/>
      <c r="E11" s="61"/>
      <c r="F11" s="61"/>
      <c r="G11" s="39"/>
      <c r="H11" s="61"/>
      <c r="I11" s="61"/>
      <c r="J11" s="39"/>
      <c r="K11" s="39"/>
      <c r="L11" s="39"/>
      <c r="M11" s="39"/>
      <c r="N11" s="39"/>
      <c r="O11" s="40"/>
      <c r="P11" s="39"/>
    </row>
    <row r="12" spans="1:40" ht="27" customHeight="1" thickBot="1" x14ac:dyDescent="0.25">
      <c r="A12" s="11"/>
      <c r="B12" s="65"/>
      <c r="C12" s="82"/>
      <c r="D12" s="82"/>
      <c r="E12" s="82"/>
      <c r="F12" s="10"/>
      <c r="G12" s="10"/>
      <c r="H12" s="29"/>
      <c r="I12" s="24"/>
      <c r="J12" s="12"/>
      <c r="K12" s="12"/>
      <c r="L12" s="26"/>
      <c r="M12" s="82"/>
      <c r="N12" s="82"/>
      <c r="O12" s="13"/>
      <c r="P12" s="12"/>
      <c r="Q12" s="67" t="s">
        <v>19</v>
      </c>
      <c r="R12" s="67" t="s">
        <v>34</v>
      </c>
      <c r="S12" s="67" t="s">
        <v>32</v>
      </c>
      <c r="T12" s="67" t="s">
        <v>33</v>
      </c>
      <c r="U12" s="67" t="s">
        <v>31</v>
      </c>
      <c r="V12" s="67" t="s">
        <v>35</v>
      </c>
      <c r="W12" s="67" t="s">
        <v>36</v>
      </c>
      <c r="X12" s="67" t="s">
        <v>37</v>
      </c>
      <c r="Y12" s="83"/>
      <c r="Z12" s="83"/>
      <c r="AA12" s="83"/>
    </row>
    <row r="13" spans="1:40" s="17" customFormat="1" ht="15" customHeight="1" x14ac:dyDescent="0.25">
      <c r="A13" s="15"/>
      <c r="B13" s="65"/>
      <c r="C13" s="82"/>
      <c r="D13" s="16"/>
      <c r="E13" s="16"/>
      <c r="F13" s="93" t="s">
        <v>42</v>
      </c>
      <c r="G13" s="94"/>
      <c r="H13" s="94"/>
      <c r="I13" s="94"/>
      <c r="J13" s="94"/>
      <c r="K13" s="95"/>
      <c r="L13" s="68"/>
      <c r="M13" s="68"/>
      <c r="N13" s="68"/>
      <c r="O13" s="62"/>
      <c r="P13" s="16"/>
      <c r="Q13" s="64">
        <v>569</v>
      </c>
      <c r="R13" s="64">
        <v>563</v>
      </c>
      <c r="S13" s="64">
        <v>556</v>
      </c>
      <c r="T13" s="64">
        <v>538</v>
      </c>
      <c r="U13" s="64">
        <v>517</v>
      </c>
      <c r="V13" s="64">
        <v>516</v>
      </c>
      <c r="W13" s="64">
        <v>503</v>
      </c>
      <c r="X13" s="64">
        <v>492</v>
      </c>
    </row>
    <row r="14" spans="1:40" s="17" customFormat="1" ht="15" customHeight="1" x14ac:dyDescent="0.2">
      <c r="A14" s="15"/>
      <c r="B14" s="65"/>
      <c r="C14" s="82"/>
      <c r="D14" s="82"/>
      <c r="E14" s="82"/>
      <c r="F14" s="96" t="s">
        <v>43</v>
      </c>
      <c r="G14" s="97"/>
      <c r="H14" s="97"/>
      <c r="I14" s="97"/>
      <c r="J14" s="97"/>
      <c r="K14" s="98"/>
      <c r="L14" s="83"/>
      <c r="M14" s="83"/>
      <c r="N14" s="83"/>
      <c r="O14" s="62"/>
      <c r="P14" s="16"/>
      <c r="Q14" s="84"/>
      <c r="R14" s="84"/>
      <c r="S14" s="84"/>
      <c r="T14" s="84"/>
      <c r="U14" s="84"/>
      <c r="V14" s="84"/>
      <c r="W14" s="84"/>
      <c r="X14" s="84"/>
    </row>
    <row r="15" spans="1:40" s="17" customFormat="1" ht="15" customHeight="1" thickBot="1" x14ac:dyDescent="0.25">
      <c r="A15" s="15"/>
      <c r="B15" s="65"/>
      <c r="C15" s="82"/>
      <c r="D15" s="82"/>
      <c r="E15" s="82"/>
      <c r="F15" s="99" t="s">
        <v>40</v>
      </c>
      <c r="G15" s="100"/>
      <c r="H15" s="100"/>
      <c r="I15" s="100"/>
      <c r="J15" s="100"/>
      <c r="K15" s="101"/>
      <c r="L15" s="83"/>
      <c r="M15" s="83"/>
      <c r="N15" s="83"/>
      <c r="O15" s="62"/>
      <c r="P15" s="16"/>
      <c r="Q15" s="84"/>
      <c r="R15" s="84"/>
      <c r="S15" s="84"/>
      <c r="T15" s="84"/>
      <c r="U15" s="84"/>
      <c r="V15" s="84"/>
      <c r="W15" s="84"/>
      <c r="X15" s="84"/>
    </row>
    <row r="16" spans="1:40" s="17" customFormat="1" ht="15" customHeight="1" x14ac:dyDescent="0.2">
      <c r="A16" s="15"/>
      <c r="I16" s="24"/>
      <c r="J16" s="24"/>
      <c r="K16" s="29"/>
      <c r="L16" s="16"/>
      <c r="M16" s="16"/>
      <c r="N16" s="66"/>
      <c r="O16" s="62"/>
      <c r="P16" s="16"/>
    </row>
    <row r="17" spans="1:28" ht="15" customHeight="1" thickBot="1" x14ac:dyDescent="0.25">
      <c r="A17" s="11"/>
      <c r="B17" s="65"/>
      <c r="C17" s="82"/>
      <c r="D17" s="82"/>
      <c r="E17" s="82"/>
      <c r="F17" s="10"/>
      <c r="N17" s="12"/>
      <c r="O17" s="13"/>
    </row>
    <row r="18" spans="1:28" ht="15" customHeight="1" thickBot="1" x14ac:dyDescent="0.3">
      <c r="A18" s="11"/>
      <c r="B18" s="107" t="s">
        <v>30</v>
      </c>
      <c r="C18" s="108"/>
      <c r="D18" s="109"/>
      <c r="E18" s="91" t="s">
        <v>36</v>
      </c>
      <c r="F18" s="105"/>
      <c r="G18" s="105"/>
      <c r="H18" s="106"/>
      <c r="J18" s="53" t="s">
        <v>22</v>
      </c>
      <c r="K18" s="54"/>
      <c r="L18" s="54"/>
      <c r="M18" s="55"/>
      <c r="N18" s="42">
        <v>4.63</v>
      </c>
      <c r="O18" s="13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10"/>
    </row>
    <row r="19" spans="1:28" ht="15" customHeight="1" thickBot="1" x14ac:dyDescent="0.25">
      <c r="A19" s="11"/>
      <c r="B19" s="65"/>
      <c r="C19" s="82"/>
      <c r="D19" s="82"/>
      <c r="E19" s="82"/>
      <c r="F19" s="10"/>
      <c r="G19" s="12"/>
      <c r="H19" s="12"/>
      <c r="N19" s="12"/>
      <c r="O19" s="13"/>
      <c r="P19" s="60"/>
      <c r="Q19" s="60"/>
      <c r="R19" s="29"/>
      <c r="S19" s="60"/>
      <c r="T19" s="60"/>
      <c r="U19" s="60"/>
      <c r="V19" s="60"/>
      <c r="W19" s="60"/>
      <c r="X19" s="60"/>
      <c r="Y19" s="60"/>
      <c r="Z19" s="60"/>
      <c r="AA19" s="60"/>
      <c r="AB19" s="10"/>
    </row>
    <row r="20" spans="1:28" ht="15" customHeight="1" thickBot="1" x14ac:dyDescent="0.3">
      <c r="A20" s="11"/>
      <c r="B20" s="70" t="s">
        <v>38</v>
      </c>
      <c r="C20" s="35"/>
      <c r="D20" s="102" t="s">
        <v>41</v>
      </c>
      <c r="E20" s="103"/>
      <c r="F20" s="103"/>
      <c r="G20" s="103"/>
      <c r="H20" s="104"/>
      <c r="I20" s="12"/>
      <c r="J20" s="56" t="s">
        <v>21</v>
      </c>
      <c r="K20" s="57"/>
      <c r="L20" s="58"/>
      <c r="M20" s="91" t="s">
        <v>20</v>
      </c>
      <c r="N20" s="92"/>
      <c r="O20" s="13"/>
      <c r="T20" s="89" t="s">
        <v>29</v>
      </c>
      <c r="U20" s="90"/>
      <c r="V20" s="18">
        <f>5280/HLOOKUP($E$18,$Q$12:$X$13,2,FALSE)</f>
        <v>10.497017892644136</v>
      </c>
    </row>
    <row r="21" spans="1:28" ht="15" customHeight="1" thickBot="1" x14ac:dyDescent="0.25">
      <c r="A21" s="11"/>
      <c r="H21" s="12"/>
      <c r="N21" s="12"/>
      <c r="O21" s="13"/>
      <c r="Q21" s="69"/>
    </row>
    <row r="22" spans="1:28" ht="15" customHeight="1" thickBot="1" x14ac:dyDescent="0.25">
      <c r="A22" s="11"/>
      <c r="B22" s="12"/>
      <c r="C22" s="12"/>
      <c r="D22" s="86" t="s">
        <v>39</v>
      </c>
      <c r="E22" s="87"/>
      <c r="F22" s="87"/>
      <c r="G22" s="87"/>
      <c r="H22" s="88"/>
      <c r="I22" s="12"/>
      <c r="J22" s="12"/>
      <c r="K22" s="12"/>
      <c r="L22" s="12"/>
      <c r="M22" s="12"/>
      <c r="N22" s="12"/>
      <c r="O22" s="13"/>
    </row>
    <row r="23" spans="1:28" s="7" customFormat="1" ht="15" customHeight="1" thickBot="1" x14ac:dyDescent="0.25">
      <c r="A23" s="34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63"/>
    </row>
    <row r="24" spans="1:28" s="10" customFormat="1" ht="24" customHeight="1" x14ac:dyDescent="0.35">
      <c r="A24" s="19"/>
      <c r="B24" s="20"/>
      <c r="C24" s="20"/>
      <c r="D24" s="20"/>
      <c r="H24" s="21"/>
      <c r="J24" s="22"/>
      <c r="L24" s="22"/>
      <c r="N24" s="22"/>
      <c r="O24" s="22"/>
    </row>
    <row r="25" spans="1:28" s="7" customFormat="1" ht="12.75" customHeight="1" x14ac:dyDescent="0.2">
      <c r="J25" s="9"/>
    </row>
    <row r="26" spans="1:28" s="10" customFormat="1" ht="12.75" customHeight="1" x14ac:dyDescent="0.35">
      <c r="D26" s="20"/>
      <c r="J26" s="23"/>
      <c r="L26" s="23"/>
      <c r="N26" s="23"/>
      <c r="O26" s="23"/>
    </row>
    <row r="27" spans="1:28" s="10" customFormat="1" ht="12.75" customHeight="1" x14ac:dyDescent="0.3">
      <c r="G27" s="24"/>
      <c r="J27" s="25"/>
      <c r="L27" s="25"/>
      <c r="N27" s="25"/>
      <c r="O27" s="25"/>
    </row>
    <row r="28" spans="1:28" s="10" customFormat="1" ht="12.75" customHeight="1" x14ac:dyDescent="0.35">
      <c r="D28" s="20"/>
      <c r="G28" s="24"/>
      <c r="J28" s="23"/>
      <c r="L28" s="23"/>
      <c r="N28" s="23"/>
      <c r="O28" s="23"/>
    </row>
    <row r="29" spans="1:28" s="10" customFormat="1" ht="12.75" customHeight="1" x14ac:dyDescent="0.3">
      <c r="G29" s="24"/>
      <c r="J29" s="25"/>
      <c r="L29" s="25"/>
      <c r="N29" s="25"/>
      <c r="O29" s="25"/>
    </row>
    <row r="30" spans="1:28" s="10" customFormat="1" ht="12.75" customHeight="1" x14ac:dyDescent="0.35">
      <c r="D30" s="20"/>
      <c r="G30" s="24"/>
      <c r="J30" s="23"/>
      <c r="L30" s="23"/>
      <c r="N30" s="23"/>
      <c r="O30" s="23"/>
    </row>
    <row r="31" spans="1:28" s="10" customFormat="1" ht="12.75" customHeight="1" x14ac:dyDescent="0.3">
      <c r="G31" s="26"/>
      <c r="J31" s="25"/>
      <c r="L31" s="25"/>
      <c r="N31" s="25"/>
      <c r="O31" s="25"/>
    </row>
    <row r="32" spans="1:28" s="10" customFormat="1" ht="12.75" customHeight="1" x14ac:dyDescent="0.35">
      <c r="D32" s="20"/>
      <c r="G32" s="24"/>
      <c r="J32" s="23"/>
      <c r="L32" s="23"/>
      <c r="N32" s="23"/>
      <c r="O32" s="23"/>
    </row>
    <row r="33" spans="1:15" s="10" customFormat="1" ht="12.75" customHeight="1" x14ac:dyDescent="0.3">
      <c r="G33" s="24"/>
      <c r="J33" s="25"/>
      <c r="L33" s="25"/>
      <c r="N33" s="25"/>
      <c r="O33" s="25"/>
    </row>
    <row r="34" spans="1:15" s="10" customFormat="1" ht="12.75" customHeight="1" x14ac:dyDescent="0.35">
      <c r="A34" s="19"/>
      <c r="B34" s="20"/>
      <c r="C34" s="20"/>
      <c r="D34" s="20"/>
      <c r="H34" s="27"/>
      <c r="J34" s="23"/>
      <c r="L34" s="23"/>
      <c r="N34" s="23"/>
      <c r="O34" s="23"/>
    </row>
    <row r="35" spans="1:15" s="10" customFormat="1" ht="12.75" customHeight="1" x14ac:dyDescent="0.3">
      <c r="H35" s="28"/>
      <c r="J35" s="25"/>
      <c r="L35" s="25"/>
      <c r="N35" s="25"/>
      <c r="O35" s="25"/>
    </row>
    <row r="36" spans="1:15" s="10" customFormat="1" ht="24" customHeight="1" x14ac:dyDescent="0.35">
      <c r="A36" s="19"/>
      <c r="B36" s="20"/>
      <c r="C36" s="20"/>
      <c r="D36" s="20"/>
      <c r="H36" s="27"/>
      <c r="J36" s="23"/>
      <c r="L36" s="23"/>
      <c r="N36" s="23"/>
      <c r="O36" s="23"/>
    </row>
    <row r="37" spans="1:15" s="10" customFormat="1" ht="20.25" x14ac:dyDescent="0.3">
      <c r="H37" s="28"/>
      <c r="J37" s="25"/>
      <c r="L37" s="25"/>
      <c r="N37" s="25"/>
      <c r="O37" s="25"/>
    </row>
    <row r="38" spans="1:15" s="10" customFormat="1" ht="24" customHeight="1" x14ac:dyDescent="0.35">
      <c r="A38" s="19"/>
      <c r="B38" s="20"/>
      <c r="C38" s="20"/>
      <c r="D38" s="20"/>
      <c r="H38" s="27"/>
      <c r="J38" s="23"/>
      <c r="L38" s="23"/>
      <c r="N38" s="23"/>
      <c r="O38" s="23"/>
    </row>
    <row r="39" spans="1:15" s="10" customFormat="1" x14ac:dyDescent="0.2"/>
    <row r="40" spans="1:15" s="10" customFormat="1" x14ac:dyDescent="0.2">
      <c r="A40" s="29"/>
    </row>
    <row r="41" spans="1:15" s="10" customFormat="1" x14ac:dyDescent="0.2">
      <c r="B41" s="24"/>
      <c r="D41" s="24"/>
      <c r="F41" s="24"/>
      <c r="I41" s="30"/>
      <c r="J41" s="30"/>
      <c r="M41" s="31"/>
      <c r="N41" s="31"/>
    </row>
    <row r="42" spans="1:15" s="10" customFormat="1" x14ac:dyDescent="0.2">
      <c r="B42" s="24"/>
      <c r="D42" s="26"/>
      <c r="F42" s="24"/>
      <c r="I42" s="24"/>
      <c r="J42" s="24"/>
    </row>
    <row r="43" spans="1:15" s="10" customFormat="1" x14ac:dyDescent="0.2"/>
    <row r="44" spans="1:15" s="10" customFormat="1" ht="15" customHeight="1" x14ac:dyDescent="0.2">
      <c r="C44" s="24"/>
    </row>
    <row r="45" spans="1:15" s="10" customFormat="1" ht="15" customHeight="1" x14ac:dyDescent="0.2">
      <c r="A45" s="24"/>
      <c r="E45" s="29"/>
    </row>
    <row r="46" spans="1:15" s="10" customFormat="1" x14ac:dyDescent="0.2"/>
    <row r="47" spans="1:15" s="10" customFormat="1" ht="19.5" customHeight="1" x14ac:dyDescent="0.25">
      <c r="A47" s="32"/>
    </row>
    <row r="48" spans="1:15" s="10" customFormat="1" x14ac:dyDescent="0.2"/>
    <row r="49" s="33" customFormat="1" x14ac:dyDescent="0.2"/>
    <row r="50" s="33" customFormat="1" x14ac:dyDescent="0.2"/>
  </sheetData>
  <sheetProtection password="EDFC" sheet="1" objects="1" scenarios="1" selectLockedCells="1"/>
  <mergeCells count="10">
    <mergeCell ref="Q1:X1"/>
    <mergeCell ref="D22:H22"/>
    <mergeCell ref="T20:U20"/>
    <mergeCell ref="M20:N20"/>
    <mergeCell ref="F13:K13"/>
    <mergeCell ref="F14:K14"/>
    <mergeCell ref="F15:K15"/>
    <mergeCell ref="D20:H20"/>
    <mergeCell ref="E18:H18"/>
    <mergeCell ref="B18:D18"/>
  </mergeCells>
  <phoneticPr fontId="0" type="noConversion"/>
  <dataValidations count="4">
    <dataValidation type="list" allowBlank="1" showInputMessage="1" showErrorMessage="1" errorTitle="Pick From Drop Down List" error="Not a valid Entry_x000a_Pick From Drop Down List" prompt="Click On Button_x000a_Pick From  Drop Down List" sqref="E18:H18">
      <formula1>"Goodyear G670 255/70R22.5 LRH, Michelin XZE 255/70R22.5 LRH, Michelin XRV 235/80R22.5 LRG, Michelin XRV 255/80R22.5 LRG, Michelin XZE 275/80R22.5 LRG, Michelin XZE 275/80R22.5 LRH, Michelin XZA2 295/80R22.5 LRH, Michelin XZA2 315/80R22.5 LRL"</formula1>
    </dataValidation>
    <dataValidation type="textLength" errorStyle="information" allowBlank="1" showInputMessage="1" showErrorMessage="1" error="Did You Enter Year and Model of Your Coach" prompt="Enter Year and Model of Your Coach" sqref="D20">
      <formula1>10</formula1>
      <formula2>28</formula2>
    </dataValidation>
    <dataValidation type="list" allowBlank="1" showInputMessage="1" showErrorMessage="1" error="Not a Valid Entry_x000a_Pick From Drop Down List" prompt="Click On Button_x000a_Pick From Drop Down List" sqref="M20:N20">
      <formula1>"MH 2100 6 Speed, MH 2200 5 Speed, MH 2200 6 Speed, MH 2350 6 Speed, MH 2500 6 Speed, MH 3000 6 Speed, MH 4000 6 Speed"</formula1>
    </dataValidation>
    <dataValidation type="list" allowBlank="1" showInputMessage="1" showErrorMessage="1" error="Not a Valid Entry_x000a_Pick From The Drop Down List" prompt="Click on Button _x000a_Pick From Drop Down List" sqref="N18">
      <formula1>"4.33, 4.63, 4.78, 4.88"</formula1>
    </dataValidation>
  </dataValidations>
  <pageMargins left="0.5" right="0.25" top="0.75" bottom="0.25" header="0.5" footer="0.25"/>
  <pageSetup orientation="landscape" horizontalDpi="300" verticalDpi="300" r:id="rId1"/>
  <headerFooter alignWithMargins="0">
    <oddFooter>&amp;C&amp;14
Program Written By Ted Bryan, AKA Crusingator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Road Speed vs Engine Speed</vt:lpstr>
      <vt:lpstr>MH_2100</vt:lpstr>
      <vt:lpstr>MH_2200</vt:lpstr>
      <vt:lpstr>MH_2350</vt:lpstr>
      <vt:lpstr>MH_2500</vt:lpstr>
      <vt:lpstr>MH_3000</vt:lpstr>
      <vt:lpstr>MH_4000</vt:lpstr>
      <vt:lpstr>'Road Speed vs Engine Speed'!Print_Area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RV Speed vs Engine RPMs v8</dc:title>
  <dc:subject>RV Speed</dc:subject>
  <dc:creator>Ted Bryan, AKA Crusingator</dc:creator>
  <cp:lastModifiedBy> Ted Bryan</cp:lastModifiedBy>
  <cp:lastPrinted>2014-02-01T18:39:05Z</cp:lastPrinted>
  <dcterms:created xsi:type="dcterms:W3CDTF">2003-11-21T02:09:22Z</dcterms:created>
  <dcterms:modified xsi:type="dcterms:W3CDTF">2016-04-16T00:57:38Z</dcterms:modified>
</cp:coreProperties>
</file>